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230" activeTab="0"/>
  </bookViews>
  <sheets>
    <sheet name="Calculator" sheetId="1" r:id="rId1"/>
    <sheet name="Example" sheetId="2" r:id="rId2"/>
  </sheets>
  <externalReferences>
    <externalReference r:id="rId5"/>
    <externalReference r:id="rId6"/>
  </externalReferences>
  <definedNames>
    <definedName name="perpound" localSheetId="0">'[2]Calculations'!#REF!</definedName>
    <definedName name="perpound" localSheetId="1">'[2]Calculations'!#REF!</definedName>
    <definedName name="perpound">'[1]Calculations'!#REF!</definedName>
  </definedNames>
  <calcPr fullCalcOnLoad="1"/>
</workbook>
</file>

<file path=xl/sharedStrings.xml><?xml version="1.0" encoding="utf-8"?>
<sst xmlns="http://schemas.openxmlformats.org/spreadsheetml/2006/main" count="194" uniqueCount="60">
  <si>
    <t>Cost per Pound of Purchased Nutrient</t>
  </si>
  <si>
    <t>Calculated Values</t>
  </si>
  <si>
    <t>FEED AVAILABILITY</t>
  </si>
  <si>
    <t>Corn yield</t>
  </si>
  <si>
    <t>bu/ac</t>
  </si>
  <si>
    <t>lbs DM per acre</t>
  </si>
  <si>
    <t>$</t>
  </si>
  <si>
    <t>Cost per acre</t>
  </si>
  <si>
    <t>per acre</t>
  </si>
  <si>
    <t>Total CS lease</t>
  </si>
  <si>
    <t>Total number of animals</t>
  </si>
  <si>
    <t>head</t>
  </si>
  <si>
    <t>per animal per day</t>
  </si>
  <si>
    <t>days</t>
  </si>
  <si>
    <t>AUMs needed</t>
  </si>
  <si>
    <t>Acres rented</t>
  </si>
  <si>
    <t>acres</t>
  </si>
  <si>
    <t>Acres needed</t>
  </si>
  <si>
    <t>Cost per Pound of Available Nutrient</t>
  </si>
  <si>
    <t>NUTRITION</t>
  </si>
  <si>
    <t>Percent dry matter</t>
  </si>
  <si>
    <t>Percent crude protein (on a DM basis)</t>
  </si>
  <si>
    <t>Percent TDN (on a DM basis)</t>
  </si>
  <si>
    <t>Stalk harvest efficiency (50% Recommended)</t>
  </si>
  <si>
    <t>Available DM</t>
  </si>
  <si>
    <t>Cost per Pound With Cattle Hauling</t>
  </si>
  <si>
    <t>Average animal weight</t>
  </si>
  <si>
    <t>TRANSPORTATION</t>
  </si>
  <si>
    <t>Cattle transportation distance (ranch to corn field)</t>
  </si>
  <si>
    <t>miles</t>
  </si>
  <si>
    <t>Cost per trip</t>
  </si>
  <si>
    <t>Transportation cost per loaded mile</t>
  </si>
  <si>
    <t>per mile</t>
  </si>
  <si>
    <t>Cost per head</t>
  </si>
  <si>
    <t>DM/AUM</t>
  </si>
  <si>
    <t>Animals per load</t>
  </si>
  <si>
    <t>Total trans. cost</t>
  </si>
  <si>
    <t>CARE &amp; SUPERVISION</t>
  </si>
  <si>
    <t>How far to check cattle (one way)</t>
  </si>
  <si>
    <t>Cost per Pound of Nutrient Consumed</t>
  </si>
  <si>
    <t>Transportation cost per mile to check cattle</t>
  </si>
  <si>
    <t>Other charges (labor) per visit</t>
  </si>
  <si>
    <t>Total C&amp;S cost</t>
  </si>
  <si>
    <t>Number of supervisory visits</t>
  </si>
  <si>
    <t>Supervision Cost per Head</t>
  </si>
  <si>
    <t>Totals</t>
  </si>
  <si>
    <t>Total Cost</t>
  </si>
  <si>
    <t>Total Cost Per Head</t>
  </si>
  <si>
    <t>Total Cost Per Head Per Day</t>
  </si>
  <si>
    <r>
      <t xml:space="preserve">per pound of </t>
    </r>
    <r>
      <rPr>
        <b/>
        <sz val="10"/>
        <rFont val="Arial"/>
        <family val="2"/>
      </rPr>
      <t>Crude Protein</t>
    </r>
  </si>
  <si>
    <r>
      <t xml:space="preserve">per pound of </t>
    </r>
    <r>
      <rPr>
        <b/>
        <sz val="10"/>
        <rFont val="Arial"/>
        <family val="2"/>
      </rPr>
      <t>TDN</t>
    </r>
  </si>
  <si>
    <r>
      <t xml:space="preserve">per pound of </t>
    </r>
    <r>
      <rPr>
        <b/>
        <sz val="10"/>
        <rFont val="Arial"/>
        <family val="2"/>
      </rPr>
      <t>DM</t>
    </r>
  </si>
  <si>
    <t>=</t>
  </si>
  <si>
    <t>Grand Total</t>
  </si>
  <si>
    <t>Cornstalk Lease</t>
  </si>
  <si>
    <t>+</t>
  </si>
  <si>
    <t>Trans. Costs</t>
  </si>
  <si>
    <t>C &amp; S Costs</t>
  </si>
  <si>
    <t>Corn Stalk Inputs</t>
  </si>
  <si>
    <t>Days on corn stalks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</si>
</sst>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_);\(#,##0.0\)"/>
    <numFmt numFmtId="171" formatCode="#,##0.000_);\(#,##0.000\)"/>
    <numFmt numFmtId="172" formatCode="#,##0.0000_);\(#,##0.0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0"/>
    <numFmt numFmtId="177" formatCode="0.000"/>
    <numFmt numFmtId="178" formatCode="0.00000"/>
    <numFmt numFmtId="179" formatCode="0.0000000"/>
    <numFmt numFmtId="180" formatCode="0.000000"/>
    <numFmt numFmtId="181" formatCode="_(* #,##0.0000_);_(* \(#,##0.0000\);_(* &quot;-&quot;??_);_(@_)"/>
    <numFmt numFmtId="182" formatCode="_(* #,##0.00000_);_(* \(#,##0.00000\);_(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&quot;$&quot;#,##0.00"/>
    <numFmt numFmtId="186" formatCode="&quot;$&quot;#,##0.0"/>
    <numFmt numFmtId="187" formatCode="&quot;$&quot;#,##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/>
    </xf>
    <xf numFmtId="3" fontId="6" fillId="4" borderId="4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right"/>
    </xf>
    <xf numFmtId="176" fontId="6" fillId="4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187" fontId="6" fillId="4" borderId="3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177" fontId="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185" fontId="6" fillId="4" borderId="3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6" fillId="4" borderId="3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3" borderId="3" xfId="0" applyFill="1" applyBorder="1" applyAlignment="1">
      <alignment/>
    </xf>
    <xf numFmtId="177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10" xfId="0" applyFill="1" applyBorder="1" applyAlignment="1">
      <alignment vertical="center" textRotation="90" wrapText="1"/>
    </xf>
    <xf numFmtId="177" fontId="0" fillId="4" borderId="8" xfId="0" applyNumberForma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16" xfId="0" applyFill="1" applyBorder="1" applyAlignment="1">
      <alignment/>
    </xf>
    <xf numFmtId="168" fontId="5" fillId="0" borderId="17" xfId="21" applyNumberFormat="1" applyFont="1" applyFill="1" applyBorder="1" applyAlignment="1" applyProtection="1">
      <alignment/>
      <protection locked="0"/>
    </xf>
    <xf numFmtId="0" fontId="7" fillId="4" borderId="4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168" fontId="5" fillId="0" borderId="11" xfId="21" applyNumberFormat="1" applyFont="1" applyFill="1" applyBorder="1" applyAlignment="1" applyProtection="1">
      <alignment/>
      <protection locked="0"/>
    </xf>
    <xf numFmtId="0" fontId="0" fillId="3" borderId="11" xfId="0" applyFill="1" applyBorder="1" applyAlignment="1">
      <alignment/>
    </xf>
    <xf numFmtId="0" fontId="7" fillId="4" borderId="15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3" borderId="10" xfId="0" applyFill="1" applyBorder="1" applyAlignment="1">
      <alignment/>
    </xf>
    <xf numFmtId="0" fontId="5" fillId="0" borderId="17" xfId="0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7" fillId="4" borderId="15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8" fillId="4" borderId="0" xfId="0" applyFont="1" applyFill="1" applyBorder="1" applyAlignment="1">
      <alignment horizontal="right"/>
    </xf>
    <xf numFmtId="187" fontId="9" fillId="4" borderId="0" xfId="0" applyNumberFormat="1" applyFont="1" applyFill="1" applyBorder="1" applyAlignment="1">
      <alignment/>
    </xf>
    <xf numFmtId="185" fontId="9" fillId="4" borderId="0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6" xfId="0" applyFill="1" applyBorder="1" applyAlignment="1">
      <alignment horizontal="right"/>
    </xf>
    <xf numFmtId="2" fontId="5" fillId="5" borderId="16" xfId="0" applyNumberFormat="1" applyFont="1" applyFill="1" applyBorder="1" applyAlignment="1" applyProtection="1">
      <alignment/>
      <protection locked="0"/>
    </xf>
    <xf numFmtId="2" fontId="5" fillId="3" borderId="16" xfId="0" applyNumberFormat="1" applyFont="1" applyFill="1" applyBorder="1" applyAlignment="1" applyProtection="1">
      <alignment/>
      <protection locked="0"/>
    </xf>
    <xf numFmtId="168" fontId="5" fillId="0" borderId="0" xfId="21" applyNumberFormat="1" applyFont="1" applyFill="1" applyBorder="1" applyAlignment="1" applyProtection="1">
      <alignment/>
      <protection locked="0"/>
    </xf>
    <xf numFmtId="168" fontId="5" fillId="3" borderId="0" xfId="21" applyNumberFormat="1" applyFont="1" applyFill="1" applyBorder="1" applyAlignment="1" applyProtection="1">
      <alignment/>
      <protection locked="0"/>
    </xf>
    <xf numFmtId="3" fontId="6" fillId="4" borderId="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85" fontId="10" fillId="4" borderId="3" xfId="0" applyNumberFormat="1" applyFont="1" applyFill="1" applyBorder="1" applyAlignment="1">
      <alignment/>
    </xf>
    <xf numFmtId="0" fontId="11" fillId="4" borderId="9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/>
      <protection locked="0"/>
    </xf>
    <xf numFmtId="0" fontId="5" fillId="4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3" borderId="11" xfId="0" applyFill="1" applyBorder="1" applyAlignment="1">
      <alignment horizontal="right"/>
    </xf>
    <xf numFmtId="0" fontId="5" fillId="3" borderId="11" xfId="0" applyFont="1" applyFill="1" applyBorder="1" applyAlignment="1" applyProtection="1">
      <alignment/>
      <protection locked="0"/>
    </xf>
    <xf numFmtId="187" fontId="10" fillId="4" borderId="15" xfId="0" applyNumberFormat="1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0" fillId="3" borderId="18" xfId="0" applyFill="1" applyBorder="1" applyAlignment="1">
      <alignment/>
    </xf>
    <xf numFmtId="168" fontId="5" fillId="3" borderId="16" xfId="21" applyNumberFormat="1" applyFont="1" applyFill="1" applyBorder="1" applyAlignment="1" applyProtection="1">
      <alignment/>
      <protection locked="0"/>
    </xf>
    <xf numFmtId="168" fontId="5" fillId="3" borderId="11" xfId="21" applyNumberFormat="1" applyFont="1" applyFill="1" applyBorder="1" applyAlignment="1" applyProtection="1">
      <alignment/>
      <protection locked="0"/>
    </xf>
    <xf numFmtId="0" fontId="7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16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2" fontId="5" fillId="3" borderId="0" xfId="0" applyNumberFormat="1" applyFont="1" applyFill="1" applyBorder="1" applyAlignment="1" applyProtection="1">
      <alignment/>
      <protection locked="0"/>
    </xf>
    <xf numFmtId="185" fontId="10" fillId="4" borderId="15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9" xfId="0" applyFill="1" applyBorder="1" applyAlignment="1">
      <alignment/>
    </xf>
    <xf numFmtId="0" fontId="8" fillId="4" borderId="0" xfId="0" applyFont="1" applyFill="1" applyBorder="1" applyAlignment="1">
      <alignment horizontal="right" wrapText="1"/>
    </xf>
    <xf numFmtId="0" fontId="8" fillId="4" borderId="0" xfId="0" applyFont="1" applyFill="1" applyBorder="1" applyAlignment="1" quotePrefix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187" fontId="9" fillId="4" borderId="0" xfId="0" applyNumberFormat="1" applyFont="1" applyFill="1" applyBorder="1" applyAlignment="1" quotePrefix="1">
      <alignment horizontal="center"/>
    </xf>
    <xf numFmtId="187" fontId="9" fillId="4" borderId="0" xfId="15" applyNumberFormat="1" applyFont="1" applyFill="1" applyBorder="1" applyAlignment="1">
      <alignment horizontal="center"/>
    </xf>
    <xf numFmtId="43" fontId="9" fillId="4" borderId="0" xfId="15" applyFont="1" applyFill="1" applyBorder="1" applyAlignment="1" quotePrefix="1">
      <alignment horizontal="center"/>
    </xf>
    <xf numFmtId="187" fontId="9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85" fontId="9" fillId="4" borderId="0" xfId="15" applyNumberFormat="1" applyFont="1" applyFill="1" applyBorder="1" applyAlignment="1">
      <alignment horizontal="center"/>
    </xf>
    <xf numFmtId="185" fontId="9" fillId="4" borderId="0" xfId="15" applyNumberFormat="1" applyFont="1" applyFill="1" applyBorder="1" applyAlignment="1" quotePrefix="1">
      <alignment horizontal="center"/>
    </xf>
    <xf numFmtId="185" fontId="9" fillId="4" borderId="0" xfId="0" applyNumberFormat="1" applyFont="1" applyFill="1" applyBorder="1" applyAlignment="1">
      <alignment horizontal="center"/>
    </xf>
    <xf numFmtId="185" fontId="9" fillId="4" borderId="0" xfId="0" applyNumberFormat="1" applyFont="1" applyFill="1" applyBorder="1" applyAlignment="1" quotePrefix="1">
      <alignment horizontal="center"/>
    </xf>
    <xf numFmtId="187" fontId="10" fillId="4" borderId="3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185" fontId="6" fillId="4" borderId="15" xfId="0" applyNumberFormat="1" applyFont="1" applyFill="1" applyBorder="1" applyAlignment="1">
      <alignment/>
    </xf>
    <xf numFmtId="0" fontId="0" fillId="3" borderId="10" xfId="0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ed%20Cost%20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ed%20Cost%20Calculator%20with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Per Pound"/>
      <sheetName val="Whole Herd"/>
      <sheetName val="Calculations"/>
      <sheetName val="F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Per Pound"/>
      <sheetName val="Whole Herd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BE47"/>
  <sheetViews>
    <sheetView tabSelected="1" workbookViewId="0" topLeftCell="A1">
      <selection activeCell="F23" sqref="F23:F35"/>
    </sheetView>
  </sheetViews>
  <sheetFormatPr defaultColWidth="9.140625" defaultRowHeight="12.75"/>
  <cols>
    <col min="1" max="1" width="2.140625" style="2" customWidth="1"/>
    <col min="2" max="2" width="5.421875" style="2" customWidth="1"/>
    <col min="3" max="3" width="33.57421875" style="2" customWidth="1"/>
    <col min="4" max="4" width="12.00390625" style="2" customWidth="1"/>
    <col min="5" max="5" width="4.57421875" style="2" customWidth="1"/>
    <col min="6" max="6" width="11.57421875" style="2" customWidth="1"/>
    <col min="7" max="7" width="3.00390625" style="2" customWidth="1"/>
    <col min="8" max="8" width="9.140625" style="2" customWidth="1"/>
    <col min="9" max="9" width="3.57421875" style="2" customWidth="1"/>
    <col min="10" max="10" width="10.8515625" style="2" customWidth="1"/>
    <col min="11" max="11" width="15.8515625" style="2" customWidth="1"/>
    <col min="12" max="12" width="5.28125" style="2" customWidth="1"/>
    <col min="13" max="13" width="4.8515625" style="2" customWidth="1"/>
    <col min="14" max="14" width="4.57421875" style="2" customWidth="1"/>
    <col min="15" max="15" width="3.7109375" style="2" customWidth="1"/>
    <col min="16" max="17" width="9.140625" style="2" customWidth="1"/>
    <col min="18" max="18" width="17.28125" style="2" customWidth="1"/>
    <col min="19" max="19" width="6.140625" style="2" customWidth="1"/>
    <col min="20" max="20" width="4.57421875" style="2" customWidth="1"/>
    <col min="21" max="21" width="19.28125" style="2" bestFit="1" customWidth="1"/>
    <col min="22" max="16384" width="9.140625" style="2" customWidth="1"/>
  </cols>
  <sheetData>
    <row r="1" spans="2:14" ht="18.75" thickBot="1">
      <c r="B1" s="1" t="s">
        <v>58</v>
      </c>
      <c r="N1" s="1" t="s">
        <v>0</v>
      </c>
    </row>
    <row r="2" spans="2:14" ht="12.75" customHeight="1" thickBot="1">
      <c r="B2" s="3"/>
      <c r="C2" s="66"/>
      <c r="D2" s="66"/>
      <c r="E2" s="66"/>
      <c r="F2" s="66"/>
      <c r="G2" s="66"/>
      <c r="H2" s="66"/>
      <c r="I2" s="66"/>
      <c r="J2" s="113" t="s">
        <v>1</v>
      </c>
      <c r="K2" s="113"/>
      <c r="L2" s="4"/>
      <c r="N2" s="1"/>
    </row>
    <row r="3" spans="2:19" ht="12.75" customHeight="1">
      <c r="B3" s="111" t="s">
        <v>2</v>
      </c>
      <c r="C3" s="45" t="s">
        <v>3</v>
      </c>
      <c r="D3" s="67"/>
      <c r="E3" s="67"/>
      <c r="F3" s="68"/>
      <c r="G3" s="69"/>
      <c r="H3" s="46" t="s">
        <v>4</v>
      </c>
      <c r="I3" s="46"/>
      <c r="J3" s="8">
        <f>IF(F3=0,0,((F3*38.2+429)*0.39)*F17)</f>
        <v>0</v>
      </c>
      <c r="K3" s="9" t="s">
        <v>5</v>
      </c>
      <c r="L3" s="10"/>
      <c r="N3" s="11"/>
      <c r="O3" s="12"/>
      <c r="P3" s="12"/>
      <c r="Q3" s="12"/>
      <c r="R3" s="12"/>
      <c r="S3" s="13"/>
    </row>
    <row r="4" spans="2:19" ht="12.75" customHeight="1">
      <c r="B4" s="111"/>
      <c r="C4" s="5"/>
      <c r="D4" s="7"/>
      <c r="E4" s="7"/>
      <c r="F4" s="14"/>
      <c r="G4" s="14"/>
      <c r="H4" s="7"/>
      <c r="I4" s="7"/>
      <c r="J4" s="15"/>
      <c r="K4" s="16"/>
      <c r="L4" s="10"/>
      <c r="N4" s="17"/>
      <c r="O4" s="18" t="s">
        <v>6</v>
      </c>
      <c r="P4" s="19">
        <f>IF(F19=0,0,P8/$F$19)</f>
        <v>0</v>
      </c>
      <c r="Q4" s="20" t="s">
        <v>49</v>
      </c>
      <c r="R4" s="20"/>
      <c r="S4" s="21"/>
    </row>
    <row r="5" spans="2:19" ht="12.75" customHeight="1">
      <c r="B5" s="111"/>
      <c r="C5" s="5" t="s">
        <v>23</v>
      </c>
      <c r="D5" s="7"/>
      <c r="E5" s="7"/>
      <c r="F5" s="70">
        <v>0.5</v>
      </c>
      <c r="G5" s="71"/>
      <c r="H5" s="7"/>
      <c r="I5" s="7"/>
      <c r="J5" s="72">
        <f>J3*F5</f>
        <v>0</v>
      </c>
      <c r="K5" s="16" t="s">
        <v>24</v>
      </c>
      <c r="L5" s="10"/>
      <c r="N5" s="17"/>
      <c r="O5" s="25"/>
      <c r="P5" s="26"/>
      <c r="Q5" s="27"/>
      <c r="R5" s="27"/>
      <c r="S5" s="21"/>
    </row>
    <row r="6" spans="2:19" ht="12.75" customHeight="1">
      <c r="B6" s="111"/>
      <c r="C6" s="5"/>
      <c r="D6" s="7"/>
      <c r="E6" s="7"/>
      <c r="F6" s="14"/>
      <c r="G6" s="14"/>
      <c r="H6" s="7"/>
      <c r="I6" s="7"/>
      <c r="J6" s="15"/>
      <c r="K6" s="16"/>
      <c r="L6" s="10"/>
      <c r="N6" s="28"/>
      <c r="O6" s="18" t="s">
        <v>6</v>
      </c>
      <c r="P6" s="19">
        <f>IF(F21=0,0,P8/$F$21)</f>
        <v>0</v>
      </c>
      <c r="Q6" s="20" t="s">
        <v>50</v>
      </c>
      <c r="R6" s="20"/>
      <c r="S6" s="21"/>
    </row>
    <row r="7" spans="2:19" ht="12.75" customHeight="1">
      <c r="B7" s="111"/>
      <c r="C7" s="5" t="s">
        <v>10</v>
      </c>
      <c r="D7" s="7"/>
      <c r="E7" s="7"/>
      <c r="F7" s="73"/>
      <c r="G7" s="14"/>
      <c r="H7" s="7" t="s">
        <v>11</v>
      </c>
      <c r="I7" s="7"/>
      <c r="J7" s="74"/>
      <c r="K7" s="75"/>
      <c r="L7" s="10"/>
      <c r="M7" s="24"/>
      <c r="N7" s="28"/>
      <c r="O7" s="25"/>
      <c r="P7" s="26"/>
      <c r="Q7" s="27"/>
      <c r="R7" s="27"/>
      <c r="S7" s="21"/>
    </row>
    <row r="8" spans="2:19" ht="12.75" customHeight="1">
      <c r="B8" s="111"/>
      <c r="C8" s="5"/>
      <c r="D8" s="7"/>
      <c r="E8" s="7"/>
      <c r="F8" s="14"/>
      <c r="G8" s="14"/>
      <c r="H8" s="7"/>
      <c r="I8" s="7"/>
      <c r="J8" s="74"/>
      <c r="K8" s="75"/>
      <c r="L8" s="10"/>
      <c r="M8" s="24"/>
      <c r="N8" s="28"/>
      <c r="O8" s="18" t="s">
        <v>6</v>
      </c>
      <c r="P8" s="19">
        <f>IF(F17=0,0,F15/((F3*38.2+429)*0.39)/F17)</f>
        <v>0</v>
      </c>
      <c r="Q8" s="20" t="s">
        <v>51</v>
      </c>
      <c r="R8" s="20"/>
      <c r="S8" s="21"/>
    </row>
    <row r="9" spans="2:57" ht="12.75" customHeight="1" thickBot="1">
      <c r="B9" s="111"/>
      <c r="C9" s="5" t="s">
        <v>26</v>
      </c>
      <c r="D9" s="31"/>
      <c r="E9" s="31"/>
      <c r="F9" s="76"/>
      <c r="G9" s="77"/>
      <c r="H9" s="31"/>
      <c r="I9" s="31"/>
      <c r="J9" s="15"/>
      <c r="K9" s="78"/>
      <c r="L9" s="10"/>
      <c r="N9" s="34"/>
      <c r="O9" s="35"/>
      <c r="P9" s="36"/>
      <c r="Q9" s="35"/>
      <c r="R9" s="35"/>
      <c r="S9" s="37"/>
      <c r="AM9" s="30"/>
      <c r="AN9" s="30"/>
      <c r="AO9" s="30"/>
      <c r="AP9" s="30"/>
      <c r="AQ9" s="30"/>
      <c r="AU9" s="30"/>
      <c r="AV9" s="30"/>
      <c r="AW9" s="30"/>
      <c r="AY9" s="30"/>
      <c r="BA9" s="30"/>
      <c r="BB9" s="30"/>
      <c r="BD9" s="30"/>
      <c r="BE9" s="30"/>
    </row>
    <row r="10" spans="2:57" ht="12.75" customHeight="1">
      <c r="B10" s="111"/>
      <c r="C10" s="5"/>
      <c r="D10" s="7"/>
      <c r="E10" s="7"/>
      <c r="F10" s="14"/>
      <c r="G10" s="14"/>
      <c r="H10" s="7"/>
      <c r="I10" s="7"/>
      <c r="J10" s="15"/>
      <c r="K10" s="16"/>
      <c r="L10" s="10"/>
      <c r="P10" s="39"/>
      <c r="S10" s="40"/>
      <c r="AM10" s="30"/>
      <c r="AN10" s="30"/>
      <c r="AO10" s="30"/>
      <c r="AP10" s="30"/>
      <c r="AQ10" s="30"/>
      <c r="AU10" s="30"/>
      <c r="AV10" s="30"/>
      <c r="AW10" s="30"/>
      <c r="AY10" s="30"/>
      <c r="BA10" s="30"/>
      <c r="BB10" s="30"/>
      <c r="BD10" s="30"/>
      <c r="BE10" s="30"/>
    </row>
    <row r="11" spans="2:19" ht="18.75" customHeight="1" thickBot="1">
      <c r="B11" s="111"/>
      <c r="C11" s="5" t="s">
        <v>59</v>
      </c>
      <c r="D11" s="31"/>
      <c r="E11" s="31"/>
      <c r="F11" s="73"/>
      <c r="G11" s="14"/>
      <c r="H11" s="32" t="s">
        <v>13</v>
      </c>
      <c r="I11" s="32"/>
      <c r="J11" s="33">
        <f>F7*F11*F9/30000</f>
        <v>0</v>
      </c>
      <c r="K11" s="16" t="s">
        <v>14</v>
      </c>
      <c r="L11" s="10"/>
      <c r="N11" s="1" t="s">
        <v>18</v>
      </c>
      <c r="P11" s="39"/>
      <c r="S11" s="40"/>
    </row>
    <row r="12" spans="2:19" ht="12.75" customHeight="1">
      <c r="B12" s="111"/>
      <c r="C12" s="38"/>
      <c r="D12" s="7"/>
      <c r="E12" s="7"/>
      <c r="F12" s="7"/>
      <c r="G12" s="7"/>
      <c r="H12" s="7"/>
      <c r="I12" s="7"/>
      <c r="J12" s="15"/>
      <c r="K12" s="16"/>
      <c r="L12" s="10"/>
      <c r="N12" s="11"/>
      <c r="O12" s="12"/>
      <c r="P12" s="44"/>
      <c r="Q12" s="12"/>
      <c r="R12" s="12"/>
      <c r="S12" s="13"/>
    </row>
    <row r="13" spans="2:19" ht="12.75" customHeight="1">
      <c r="B13" s="111"/>
      <c r="C13" s="5" t="s">
        <v>15</v>
      </c>
      <c r="D13" s="31"/>
      <c r="E13" s="31"/>
      <c r="F13" s="73"/>
      <c r="G13" s="14"/>
      <c r="H13" s="32" t="s">
        <v>16</v>
      </c>
      <c r="I13" s="32"/>
      <c r="J13" s="33">
        <f>IF(J5=0,"",J11*V25/J5)</f>
      </c>
      <c r="K13" s="79" t="s">
        <v>17</v>
      </c>
      <c r="L13" s="10"/>
      <c r="N13" s="17"/>
      <c r="O13" s="18" t="s">
        <v>6</v>
      </c>
      <c r="P13" s="19">
        <f>IF(F5=0,0,IF(F19=0,0,P17/$F$19))</f>
        <v>0</v>
      </c>
      <c r="Q13" s="20" t="s">
        <v>49</v>
      </c>
      <c r="R13" s="20"/>
      <c r="S13" s="21"/>
    </row>
    <row r="14" spans="2:19" ht="12.75" customHeight="1">
      <c r="B14" s="111"/>
      <c r="C14" s="38"/>
      <c r="D14" s="7"/>
      <c r="E14" s="7"/>
      <c r="F14" s="7"/>
      <c r="G14" s="7"/>
      <c r="H14" s="7"/>
      <c r="I14" s="7"/>
      <c r="J14" s="108">
        <f>F15*F13</f>
        <v>0</v>
      </c>
      <c r="K14" s="75" t="s">
        <v>9</v>
      </c>
      <c r="L14" s="10"/>
      <c r="N14" s="17"/>
      <c r="O14" s="25"/>
      <c r="P14" s="26"/>
      <c r="Q14" s="27"/>
      <c r="R14" s="27"/>
      <c r="S14" s="21"/>
    </row>
    <row r="15" spans="2:19" ht="12.75" customHeight="1">
      <c r="B15" s="112"/>
      <c r="C15" s="41" t="s">
        <v>7</v>
      </c>
      <c r="D15" s="80"/>
      <c r="E15" s="80" t="s">
        <v>6</v>
      </c>
      <c r="F15" s="22"/>
      <c r="G15" s="81"/>
      <c r="H15" s="51" t="s">
        <v>8</v>
      </c>
      <c r="I15" s="51"/>
      <c r="J15" s="110">
        <f>IF(F7=0,"",IF(F11=0,"",F15*F13/F7/F11))</f>
      </c>
      <c r="K15" s="109" t="s">
        <v>12</v>
      </c>
      <c r="L15" s="42"/>
      <c r="N15" s="28"/>
      <c r="O15" s="18" t="s">
        <v>6</v>
      </c>
      <c r="P15" s="19">
        <f>IF(F5=0,0,IF(F21=0,0,P17/$F$21))</f>
        <v>0</v>
      </c>
      <c r="Q15" s="20" t="s">
        <v>50</v>
      </c>
      <c r="R15" s="20"/>
      <c r="S15" s="21"/>
    </row>
    <row r="16" spans="2:19" ht="12.75" customHeight="1">
      <c r="B16" s="43"/>
      <c r="C16" s="7"/>
      <c r="D16" s="7"/>
      <c r="E16" s="7"/>
      <c r="F16" s="7"/>
      <c r="G16" s="7"/>
      <c r="H16" s="7"/>
      <c r="I16" s="7"/>
      <c r="J16" s="84"/>
      <c r="K16" s="85"/>
      <c r="L16" s="42"/>
      <c r="N16" s="28"/>
      <c r="O16" s="25"/>
      <c r="P16" s="26"/>
      <c r="Q16" s="27"/>
      <c r="R16" s="27"/>
      <c r="S16" s="21"/>
    </row>
    <row r="17" spans="2:19" ht="12.75" customHeight="1">
      <c r="B17" s="114" t="s">
        <v>19</v>
      </c>
      <c r="C17" s="45" t="s">
        <v>20</v>
      </c>
      <c r="D17" s="46"/>
      <c r="E17" s="46"/>
      <c r="F17" s="47">
        <v>0.9</v>
      </c>
      <c r="G17" s="86"/>
      <c r="H17" s="46"/>
      <c r="I17" s="46"/>
      <c r="J17" s="48"/>
      <c r="K17" s="9"/>
      <c r="L17" s="42"/>
      <c r="N17" s="28"/>
      <c r="O17" s="18" t="s">
        <v>6</v>
      </c>
      <c r="P17" s="19">
        <f>IF(F5=0,0,P8/$F$5)</f>
        <v>0</v>
      </c>
      <c r="Q17" s="20" t="s">
        <v>51</v>
      </c>
      <c r="R17" s="20"/>
      <c r="S17" s="21"/>
    </row>
    <row r="18" spans="2:19" ht="12.75" customHeight="1" thickBot="1">
      <c r="B18" s="115"/>
      <c r="C18" s="5"/>
      <c r="D18" s="7"/>
      <c r="E18" s="7"/>
      <c r="F18" s="14"/>
      <c r="G18" s="14"/>
      <c r="H18" s="7"/>
      <c r="I18" s="7"/>
      <c r="J18" s="49"/>
      <c r="K18" s="16"/>
      <c r="L18" s="10"/>
      <c r="N18" s="34"/>
      <c r="O18" s="35"/>
      <c r="P18" s="36"/>
      <c r="Q18" s="35"/>
      <c r="R18" s="35"/>
      <c r="S18" s="37"/>
    </row>
    <row r="19" spans="2:19" ht="12.75" customHeight="1">
      <c r="B19" s="115"/>
      <c r="C19" s="5" t="s">
        <v>21</v>
      </c>
      <c r="D19" s="7"/>
      <c r="E19" s="7"/>
      <c r="F19" s="50">
        <v>0.08</v>
      </c>
      <c r="G19" s="71"/>
      <c r="H19" s="7"/>
      <c r="I19" s="7"/>
      <c r="J19" s="49"/>
      <c r="K19" s="16"/>
      <c r="L19" s="10"/>
      <c r="P19" s="39"/>
      <c r="S19" s="40"/>
    </row>
    <row r="20" spans="2:19" ht="18.75" customHeight="1" thickBot="1">
      <c r="B20" s="115"/>
      <c r="C20" s="5"/>
      <c r="D20" s="7"/>
      <c r="E20" s="7"/>
      <c r="F20" s="14"/>
      <c r="G20" s="14"/>
      <c r="H20" s="7"/>
      <c r="I20" s="7"/>
      <c r="J20" s="49"/>
      <c r="K20" s="16"/>
      <c r="L20" s="10"/>
      <c r="N20" s="1" t="s">
        <v>25</v>
      </c>
      <c r="P20" s="39"/>
      <c r="S20" s="40"/>
    </row>
    <row r="21" spans="2:19" ht="12.75" customHeight="1">
      <c r="B21" s="116"/>
      <c r="C21" s="41" t="s">
        <v>22</v>
      </c>
      <c r="D21" s="51"/>
      <c r="E21" s="51"/>
      <c r="F21" s="50">
        <v>0.56</v>
      </c>
      <c r="G21" s="87"/>
      <c r="H21" s="51"/>
      <c r="I21" s="51"/>
      <c r="J21" s="52"/>
      <c r="K21" s="53"/>
      <c r="L21" s="10"/>
      <c r="N21" s="11"/>
      <c r="O21" s="12"/>
      <c r="P21" s="44"/>
      <c r="Q21" s="12"/>
      <c r="R21" s="12"/>
      <c r="S21" s="13"/>
    </row>
    <row r="22" spans="2:19" ht="12.75" customHeight="1">
      <c r="B22" s="54"/>
      <c r="C22" s="31"/>
      <c r="D22" s="7"/>
      <c r="E22" s="7"/>
      <c r="F22" s="14"/>
      <c r="G22" s="14"/>
      <c r="H22" s="7"/>
      <c r="I22" s="7"/>
      <c r="J22" s="88"/>
      <c r="K22" s="89"/>
      <c r="L22" s="10"/>
      <c r="N22" s="17"/>
      <c r="O22" s="18" t="s">
        <v>6</v>
      </c>
      <c r="P22" s="19">
        <f>IF(F19=0,0,IF(P26="",0,P26/$F$19))</f>
        <v>0</v>
      </c>
      <c r="Q22" s="20" t="s">
        <v>49</v>
      </c>
      <c r="R22" s="20"/>
      <c r="S22" s="21"/>
    </row>
    <row r="23" spans="2:19" ht="12.75" customHeight="1">
      <c r="B23" s="114" t="s">
        <v>27</v>
      </c>
      <c r="C23" s="45" t="s">
        <v>28</v>
      </c>
      <c r="D23" s="46"/>
      <c r="E23" s="46"/>
      <c r="F23" s="55"/>
      <c r="G23" s="90"/>
      <c r="H23" s="46" t="s">
        <v>29</v>
      </c>
      <c r="I23" s="46"/>
      <c r="J23" s="48"/>
      <c r="K23" s="9"/>
      <c r="L23" s="10"/>
      <c r="N23" s="17"/>
      <c r="O23" s="25"/>
      <c r="P23" s="26"/>
      <c r="Q23" s="27"/>
      <c r="R23" s="27"/>
      <c r="S23" s="21"/>
    </row>
    <row r="24" spans="2:19" ht="12.75" customHeight="1">
      <c r="B24" s="115"/>
      <c r="C24" s="5"/>
      <c r="D24" s="7"/>
      <c r="E24" s="7"/>
      <c r="F24" s="14"/>
      <c r="G24" s="14"/>
      <c r="H24" s="7"/>
      <c r="I24" s="7"/>
      <c r="J24" s="49"/>
      <c r="K24" s="16"/>
      <c r="L24" s="10"/>
      <c r="N24" s="28"/>
      <c r="O24" s="18" t="s">
        <v>6</v>
      </c>
      <c r="P24" s="19">
        <f>IF(F21=0,0,IF(P26="",0,P26/$F$21))</f>
        <v>0</v>
      </c>
      <c r="Q24" s="20" t="s">
        <v>50</v>
      </c>
      <c r="R24" s="20"/>
      <c r="S24" s="21"/>
    </row>
    <row r="25" spans="2:23" ht="12.75" customHeight="1">
      <c r="B25" s="115"/>
      <c r="C25" s="5" t="s">
        <v>31</v>
      </c>
      <c r="D25" s="91"/>
      <c r="E25" s="6" t="s">
        <v>6</v>
      </c>
      <c r="F25" s="56"/>
      <c r="G25" s="92"/>
      <c r="H25" s="7" t="s">
        <v>32</v>
      </c>
      <c r="I25" s="7"/>
      <c r="J25" s="23">
        <f>F23*F25</f>
        <v>0</v>
      </c>
      <c r="K25" s="16" t="s">
        <v>30</v>
      </c>
      <c r="L25" s="10"/>
      <c r="N25" s="28"/>
      <c r="O25" s="25"/>
      <c r="P25" s="26"/>
      <c r="Q25" s="27"/>
      <c r="R25" s="27"/>
      <c r="S25" s="21"/>
      <c r="V25" s="2">
        <v>702</v>
      </c>
      <c r="W25" s="2" t="s">
        <v>34</v>
      </c>
    </row>
    <row r="26" spans="2:19" ht="12.75" customHeight="1">
      <c r="B26" s="115"/>
      <c r="C26" s="5"/>
      <c r="D26" s="7"/>
      <c r="E26" s="7"/>
      <c r="F26" s="14"/>
      <c r="G26" s="14"/>
      <c r="H26" s="7"/>
      <c r="I26" s="7"/>
      <c r="J26" s="74">
        <f>IF(F27=0,0,IF(F7=0,"",J27/F7))</f>
        <v>0</v>
      </c>
      <c r="K26" s="75" t="s">
        <v>33</v>
      </c>
      <c r="L26" s="10"/>
      <c r="N26" s="28"/>
      <c r="O26" s="18" t="s">
        <v>6</v>
      </c>
      <c r="P26" s="19">
        <f>IF(F13=0,0,IF(F5=0,0,IF(F11=0,0,IF(F27=0,P17,IF(F9=0,0,J27/(J5*F13)+P17)))))</f>
        <v>0</v>
      </c>
      <c r="Q26" s="20" t="s">
        <v>51</v>
      </c>
      <c r="R26" s="20"/>
      <c r="S26" s="21"/>
    </row>
    <row r="27" spans="2:19" ht="12.75" customHeight="1" thickBot="1">
      <c r="B27" s="116"/>
      <c r="C27" s="41" t="s">
        <v>35</v>
      </c>
      <c r="D27" s="51"/>
      <c r="E27" s="51"/>
      <c r="F27" s="22"/>
      <c r="G27" s="81"/>
      <c r="H27" s="51"/>
      <c r="I27" s="51"/>
      <c r="J27" s="93">
        <f>IF(F27=0,0,ROUNDUP(F7/F27,0)*J25*2)</f>
        <v>0</v>
      </c>
      <c r="K27" s="83" t="s">
        <v>36</v>
      </c>
      <c r="L27" s="10"/>
      <c r="N27" s="34"/>
      <c r="O27" s="35"/>
      <c r="P27" s="36"/>
      <c r="Q27" s="35"/>
      <c r="R27" s="35"/>
      <c r="S27" s="37"/>
    </row>
    <row r="28" spans="2:19" ht="12.75" customHeight="1">
      <c r="B28" s="54"/>
      <c r="C28" s="31"/>
      <c r="D28" s="7"/>
      <c r="E28" s="7"/>
      <c r="F28" s="14"/>
      <c r="G28" s="14"/>
      <c r="H28" s="7"/>
      <c r="I28" s="7"/>
      <c r="J28" s="94"/>
      <c r="K28" s="95"/>
      <c r="L28" s="10"/>
      <c r="S28" s="40"/>
    </row>
    <row r="29" spans="2:19" ht="18.75" customHeight="1" thickBot="1">
      <c r="B29" s="114" t="s">
        <v>37</v>
      </c>
      <c r="C29" s="45" t="s">
        <v>38</v>
      </c>
      <c r="D29" s="46"/>
      <c r="E29" s="46"/>
      <c r="F29" s="55"/>
      <c r="G29" s="90"/>
      <c r="H29" s="46" t="s">
        <v>29</v>
      </c>
      <c r="I29" s="46"/>
      <c r="J29" s="48"/>
      <c r="K29" s="9"/>
      <c r="L29" s="10"/>
      <c r="N29" s="1" t="s">
        <v>39</v>
      </c>
      <c r="P29" s="39"/>
      <c r="S29" s="40"/>
    </row>
    <row r="30" spans="2:19" ht="12.75" customHeight="1">
      <c r="B30" s="115"/>
      <c r="C30" s="5"/>
      <c r="D30" s="7"/>
      <c r="E30" s="7"/>
      <c r="F30" s="14"/>
      <c r="G30" s="14"/>
      <c r="H30" s="7"/>
      <c r="I30" s="7"/>
      <c r="J30" s="49"/>
      <c r="K30" s="16"/>
      <c r="L30" s="10"/>
      <c r="N30" s="11"/>
      <c r="O30" s="12"/>
      <c r="P30" s="44"/>
      <c r="Q30" s="12"/>
      <c r="R30" s="12"/>
      <c r="S30" s="13"/>
    </row>
    <row r="31" spans="2:19" ht="12.75" customHeight="1">
      <c r="B31" s="115"/>
      <c r="C31" s="5" t="s">
        <v>40</v>
      </c>
      <c r="D31" s="91"/>
      <c r="E31" s="6" t="s">
        <v>6</v>
      </c>
      <c r="F31" s="56"/>
      <c r="G31" s="92"/>
      <c r="H31" s="7" t="s">
        <v>32</v>
      </c>
      <c r="I31" s="7"/>
      <c r="J31" s="74">
        <f>IF(F7=0,0,J32/F7)</f>
        <v>0</v>
      </c>
      <c r="K31" s="75" t="s">
        <v>33</v>
      </c>
      <c r="L31" s="10"/>
      <c r="N31" s="17"/>
      <c r="O31" s="18" t="s">
        <v>6</v>
      </c>
      <c r="P31" s="19">
        <f>IF(F19=0,0,IF(P35="",0,P35/$F$19))</f>
        <v>0</v>
      </c>
      <c r="Q31" s="20" t="s">
        <v>49</v>
      </c>
      <c r="R31" s="20"/>
      <c r="S31" s="21"/>
    </row>
    <row r="32" spans="2:19" ht="12.75" customHeight="1">
      <c r="B32" s="115"/>
      <c r="C32" s="5"/>
      <c r="D32" s="7"/>
      <c r="E32" s="7"/>
      <c r="F32" s="14"/>
      <c r="G32" s="14"/>
      <c r="H32" s="7"/>
      <c r="I32" s="7"/>
      <c r="J32" s="74">
        <f>J33*F35</f>
        <v>0</v>
      </c>
      <c r="K32" s="75" t="s">
        <v>42</v>
      </c>
      <c r="L32" s="10"/>
      <c r="N32" s="17"/>
      <c r="O32" s="25"/>
      <c r="P32" s="26"/>
      <c r="Q32" s="27"/>
      <c r="R32" s="27"/>
      <c r="S32" s="21"/>
    </row>
    <row r="33" spans="2:19" ht="12.75" customHeight="1">
      <c r="B33" s="115"/>
      <c r="C33" s="5" t="s">
        <v>41</v>
      </c>
      <c r="D33" s="7"/>
      <c r="E33" s="7"/>
      <c r="F33" s="22"/>
      <c r="G33" s="14"/>
      <c r="H33" s="7"/>
      <c r="I33" s="7"/>
      <c r="J33" s="23">
        <f>2*F31*F29+F33</f>
        <v>0</v>
      </c>
      <c r="K33" s="16" t="s">
        <v>30</v>
      </c>
      <c r="L33" s="10"/>
      <c r="N33" s="28"/>
      <c r="O33" s="18" t="s">
        <v>6</v>
      </c>
      <c r="P33" s="19">
        <f>IF(F21=0,0,IF(P35="",0,P35/$F$21))</f>
        <v>0</v>
      </c>
      <c r="Q33" s="20" t="s">
        <v>50</v>
      </c>
      <c r="R33" s="20"/>
      <c r="S33" s="21"/>
    </row>
    <row r="34" spans="2:19" ht="12.75" customHeight="1">
      <c r="B34" s="115"/>
      <c r="C34" s="5"/>
      <c r="D34" s="7"/>
      <c r="E34" s="7"/>
      <c r="F34" s="14"/>
      <c r="G34" s="14"/>
      <c r="H34" s="7"/>
      <c r="I34" s="7"/>
      <c r="J34" s="49"/>
      <c r="K34" s="16"/>
      <c r="L34" s="10"/>
      <c r="N34" s="28"/>
      <c r="O34" s="25"/>
      <c r="P34" s="26"/>
      <c r="Q34" s="27"/>
      <c r="R34" s="27"/>
      <c r="S34" s="21"/>
    </row>
    <row r="35" spans="2:23" ht="12.75" customHeight="1">
      <c r="B35" s="116"/>
      <c r="C35" s="41" t="s">
        <v>43</v>
      </c>
      <c r="D35" s="51"/>
      <c r="E35" s="51"/>
      <c r="F35" s="22"/>
      <c r="G35" s="81"/>
      <c r="H35" s="51"/>
      <c r="I35" s="51"/>
      <c r="J35" s="57"/>
      <c r="K35" s="53"/>
      <c r="L35" s="10"/>
      <c r="N35" s="28"/>
      <c r="O35" s="18" t="s">
        <v>6</v>
      </c>
      <c r="P35" s="19">
        <f>IF(F13=0,0,IF(F5=0,0,IF(F11=0,0,IF(F7=0,0,IF(F9=0,"",V35/F9*1000*30/F11/V25+P26)))))</f>
        <v>0</v>
      </c>
      <c r="Q35" s="20" t="s">
        <v>51</v>
      </c>
      <c r="R35" s="20"/>
      <c r="S35" s="21"/>
      <c r="V35" s="2">
        <f>IF(F7=0,0,(((F29*2*F31)+F33)*F35)/F7)</f>
        <v>0</v>
      </c>
      <c r="W35" s="2" t="s">
        <v>44</v>
      </c>
    </row>
    <row r="36" spans="2:19" ht="12.75" customHeight="1" thickBot="1">
      <c r="B36" s="58"/>
      <c r="C36" s="59"/>
      <c r="D36" s="60"/>
      <c r="E36" s="60"/>
      <c r="F36" s="61"/>
      <c r="G36" s="61"/>
      <c r="H36" s="60"/>
      <c r="I36" s="60"/>
      <c r="J36" s="60"/>
      <c r="K36" s="60"/>
      <c r="L36" s="62"/>
      <c r="N36" s="34"/>
      <c r="O36" s="35"/>
      <c r="P36" s="36"/>
      <c r="Q36" s="35"/>
      <c r="R36" s="35"/>
      <c r="S36" s="37"/>
    </row>
    <row r="37" ht="12.75" customHeight="1"/>
    <row r="38" ht="18.75" customHeight="1" thickBot="1">
      <c r="B38" s="1" t="s">
        <v>45</v>
      </c>
    </row>
    <row r="39" spans="2:12" ht="12.7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2:12" ht="12.75" customHeight="1">
      <c r="B40" s="28"/>
      <c r="C40" s="27"/>
      <c r="D40" s="96" t="s">
        <v>53</v>
      </c>
      <c r="E40" s="97" t="s">
        <v>52</v>
      </c>
      <c r="F40" s="98" t="s">
        <v>54</v>
      </c>
      <c r="G40" s="97" t="s">
        <v>55</v>
      </c>
      <c r="H40" s="98" t="s">
        <v>56</v>
      </c>
      <c r="I40" s="97" t="s">
        <v>55</v>
      </c>
      <c r="J40" s="98" t="s">
        <v>57</v>
      </c>
      <c r="K40" s="27"/>
      <c r="L40" s="21"/>
    </row>
    <row r="41" spans="2:12" ht="12.75" customHeight="1"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1"/>
    </row>
    <row r="42" spans="2:12" ht="12.75" customHeight="1">
      <c r="B42" s="28"/>
      <c r="C42" s="63" t="s">
        <v>46</v>
      </c>
      <c r="D42" s="64">
        <f>J14+J27+J32</f>
        <v>0</v>
      </c>
      <c r="E42" s="99" t="s">
        <v>52</v>
      </c>
      <c r="F42" s="100">
        <f>J14</f>
        <v>0</v>
      </c>
      <c r="G42" s="101" t="s">
        <v>55</v>
      </c>
      <c r="H42" s="102">
        <f>J27</f>
        <v>0</v>
      </c>
      <c r="I42" s="99" t="s">
        <v>55</v>
      </c>
      <c r="J42" s="102">
        <f>J32</f>
        <v>0</v>
      </c>
      <c r="K42" s="27"/>
      <c r="L42" s="21"/>
    </row>
    <row r="43" spans="2:12" ht="12.75" customHeight="1">
      <c r="B43" s="28"/>
      <c r="C43" s="63"/>
      <c r="D43" s="64"/>
      <c r="E43" s="102"/>
      <c r="F43" s="103"/>
      <c r="G43" s="103"/>
      <c r="H43" s="103"/>
      <c r="I43" s="103"/>
      <c r="J43" s="103"/>
      <c r="K43" s="27"/>
      <c r="L43" s="21"/>
    </row>
    <row r="44" spans="2:12" ht="12.75" customHeight="1">
      <c r="B44" s="28"/>
      <c r="C44" s="63" t="s">
        <v>47</v>
      </c>
      <c r="D44" s="65">
        <f>IF(F7=0,0,D42/F7)</f>
        <v>0</v>
      </c>
      <c r="E44" s="99" t="s">
        <v>52</v>
      </c>
      <c r="F44" s="104">
        <f>IF(F7=0,0,F42/F7)</f>
        <v>0</v>
      </c>
      <c r="G44" s="105" t="s">
        <v>55</v>
      </c>
      <c r="H44" s="106">
        <f>J26</f>
        <v>0</v>
      </c>
      <c r="I44" s="107" t="s">
        <v>55</v>
      </c>
      <c r="J44" s="106">
        <f>J31</f>
        <v>0</v>
      </c>
      <c r="K44" s="27"/>
      <c r="L44" s="21"/>
    </row>
    <row r="45" spans="2:12" ht="12.75" customHeight="1">
      <c r="B45" s="28"/>
      <c r="C45" s="27"/>
      <c r="D45" s="27"/>
      <c r="E45" s="103"/>
      <c r="F45" s="103"/>
      <c r="G45" s="103"/>
      <c r="H45" s="103"/>
      <c r="I45" s="103"/>
      <c r="J45" s="103"/>
      <c r="K45" s="27"/>
      <c r="L45" s="21"/>
    </row>
    <row r="46" spans="2:12" ht="12.75" customHeight="1">
      <c r="B46" s="28"/>
      <c r="C46" s="63" t="s">
        <v>48</v>
      </c>
      <c r="D46" s="65">
        <f>IF(F11=0,0,D44/F11)</f>
        <v>0</v>
      </c>
      <c r="E46" s="99" t="s">
        <v>52</v>
      </c>
      <c r="F46" s="104">
        <f>IF($F$11=0,0,F44/$F$11)</f>
        <v>0</v>
      </c>
      <c r="G46" s="101" t="s">
        <v>55</v>
      </c>
      <c r="H46" s="104">
        <f>IF($F$11=0,0,H44/$F$11)</f>
        <v>0</v>
      </c>
      <c r="I46" s="99" t="s">
        <v>55</v>
      </c>
      <c r="J46" s="104">
        <f>IF($F$11=0,0,J44/$F$11)</f>
        <v>0</v>
      </c>
      <c r="K46" s="27"/>
      <c r="L46" s="21"/>
    </row>
    <row r="47" spans="2:12" ht="12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7"/>
    </row>
    <row r="48" ht="12.75" customHeight="1"/>
    <row r="49" ht="12.75" customHeight="1"/>
  </sheetData>
  <sheetProtection/>
  <mergeCells count="5">
    <mergeCell ref="B3:B15"/>
    <mergeCell ref="J2:K2"/>
    <mergeCell ref="B29:B35"/>
    <mergeCell ref="B23:B27"/>
    <mergeCell ref="B17:B21"/>
  </mergeCells>
  <dataValidations count="4">
    <dataValidation type="decimal" operator="greaterThanOrEqual" allowBlank="1" showInputMessage="1" showErrorMessage="1" errorTitle="Restricted Data Entry" error="Only numbers greater than or equal to zero can be entered into this cell." sqref="F35:G35 F3:G3 F5:G5 F7:G7 F27:G27 F25:G25 F23:G23 F33:G33 F31:G31 F29:G29">
      <formula1>0</formula1>
    </dataValidation>
    <dataValidation type="decimal" operator="greaterThanOrEqual" allowBlank="1" showInputMessage="1" showErrorMessage="1" sqref="F36:G36 F22:G22 F10:G10 F8:G8 F4:G4 F6:G6 F18:G18 F28:G28 F24:G24 F26:G26 F34:G34 F30:G30 F32:G32">
      <formula1>0</formula1>
    </dataValidation>
    <dataValidation type="decimal" operator="greaterThan" allowBlank="1" showInputMessage="1" showErrorMessage="1" errorTitle="Restricted Data Entry" error="Only numbers greater than zero can be entered into this cell." sqref="F15:G15 F17:G17 F19:G19 F21:G21">
      <formula1>0</formula1>
    </dataValidation>
    <dataValidation type="decimal" operator="greaterThan" allowBlank="1" showInputMessage="1" showErrorMessage="1" sqref="F20:G20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1:BE47"/>
  <sheetViews>
    <sheetView workbookViewId="0" topLeftCell="A1">
      <selection activeCell="C12" sqref="C12"/>
    </sheetView>
  </sheetViews>
  <sheetFormatPr defaultColWidth="9.140625" defaultRowHeight="12.75"/>
  <cols>
    <col min="1" max="1" width="2.140625" style="2" customWidth="1"/>
    <col min="2" max="2" width="5.421875" style="2" customWidth="1"/>
    <col min="3" max="3" width="33.57421875" style="2" customWidth="1"/>
    <col min="4" max="4" width="12.00390625" style="2" customWidth="1"/>
    <col min="5" max="5" width="3.00390625" style="2" customWidth="1"/>
    <col min="6" max="6" width="11.57421875" style="2" customWidth="1"/>
    <col min="7" max="7" width="3.00390625" style="2" customWidth="1"/>
    <col min="8" max="8" width="9.140625" style="2" customWidth="1"/>
    <col min="9" max="9" width="3.57421875" style="2" customWidth="1"/>
    <col min="10" max="10" width="10.8515625" style="2" customWidth="1"/>
    <col min="11" max="11" width="15.8515625" style="2" customWidth="1"/>
    <col min="12" max="12" width="5.28125" style="2" customWidth="1"/>
    <col min="13" max="13" width="4.8515625" style="2" customWidth="1"/>
    <col min="14" max="14" width="4.57421875" style="2" customWidth="1"/>
    <col min="15" max="15" width="3.7109375" style="2" customWidth="1"/>
    <col min="16" max="17" width="9.140625" style="2" customWidth="1"/>
    <col min="18" max="18" width="17.28125" style="2" customWidth="1"/>
    <col min="19" max="19" width="6.140625" style="2" customWidth="1"/>
    <col min="20" max="20" width="4.57421875" style="2" customWidth="1"/>
    <col min="21" max="21" width="19.28125" style="2" bestFit="1" customWidth="1"/>
    <col min="22" max="16384" width="9.140625" style="2" customWidth="1"/>
  </cols>
  <sheetData>
    <row r="1" spans="2:14" ht="18.75" thickBot="1">
      <c r="B1" s="1" t="s">
        <v>58</v>
      </c>
      <c r="N1" s="1" t="s">
        <v>0</v>
      </c>
    </row>
    <row r="2" spans="2:14" ht="12.75" customHeight="1" thickBot="1">
      <c r="B2" s="3"/>
      <c r="C2" s="66"/>
      <c r="D2" s="66"/>
      <c r="E2" s="66"/>
      <c r="F2" s="66"/>
      <c r="G2" s="66"/>
      <c r="H2" s="66"/>
      <c r="I2" s="66"/>
      <c r="J2" s="113" t="s">
        <v>1</v>
      </c>
      <c r="K2" s="113"/>
      <c r="L2" s="4"/>
      <c r="N2" s="1"/>
    </row>
    <row r="3" spans="2:19" ht="12.75" customHeight="1">
      <c r="B3" s="111" t="s">
        <v>2</v>
      </c>
      <c r="C3" s="45" t="s">
        <v>3</v>
      </c>
      <c r="D3" s="67"/>
      <c r="E3" s="67"/>
      <c r="F3" s="68">
        <v>240</v>
      </c>
      <c r="G3" s="69"/>
      <c r="H3" s="46" t="s">
        <v>4</v>
      </c>
      <c r="I3" s="46"/>
      <c r="J3" s="8">
        <f>((F3*38.2+429)*0.39)*F17</f>
        <v>3368.547</v>
      </c>
      <c r="K3" s="9" t="s">
        <v>5</v>
      </c>
      <c r="L3" s="10"/>
      <c r="N3" s="11"/>
      <c r="O3" s="12"/>
      <c r="P3" s="12"/>
      <c r="Q3" s="12"/>
      <c r="R3" s="12"/>
      <c r="S3" s="13"/>
    </row>
    <row r="4" spans="2:19" ht="12.75" customHeight="1">
      <c r="B4" s="111"/>
      <c r="C4" s="5"/>
      <c r="D4" s="7"/>
      <c r="E4" s="7"/>
      <c r="F4" s="14"/>
      <c r="G4" s="14"/>
      <c r="H4" s="7"/>
      <c r="I4" s="7"/>
      <c r="J4" s="15"/>
      <c r="K4" s="16"/>
      <c r="L4" s="10"/>
      <c r="N4" s="17"/>
      <c r="O4" s="18" t="s">
        <v>6</v>
      </c>
      <c r="P4" s="19">
        <f>IF(F19=0,0,P8/$F$19)</f>
        <v>0.03710798750915453</v>
      </c>
      <c r="Q4" s="20" t="s">
        <v>49</v>
      </c>
      <c r="R4" s="20"/>
      <c r="S4" s="21"/>
    </row>
    <row r="5" spans="2:19" ht="12.75" customHeight="1">
      <c r="B5" s="111"/>
      <c r="C5" s="5" t="s">
        <v>23</v>
      </c>
      <c r="D5" s="7"/>
      <c r="E5" s="7"/>
      <c r="F5" s="70">
        <v>0.5</v>
      </c>
      <c r="G5" s="71"/>
      <c r="H5" s="7"/>
      <c r="I5" s="7"/>
      <c r="J5" s="72">
        <f>J3*F5</f>
        <v>1684.2735</v>
      </c>
      <c r="K5" s="16" t="s">
        <v>24</v>
      </c>
      <c r="L5" s="10"/>
      <c r="N5" s="17"/>
      <c r="O5" s="25"/>
      <c r="P5" s="26"/>
      <c r="Q5" s="27"/>
      <c r="R5" s="27"/>
      <c r="S5" s="21"/>
    </row>
    <row r="6" spans="2:19" ht="12.75" customHeight="1">
      <c r="B6" s="111"/>
      <c r="C6" s="5"/>
      <c r="D6" s="7"/>
      <c r="E6" s="7"/>
      <c r="F6" s="14"/>
      <c r="G6" s="14"/>
      <c r="H6" s="7"/>
      <c r="I6" s="7"/>
      <c r="J6" s="15"/>
      <c r="K6" s="16"/>
      <c r="L6" s="10"/>
      <c r="N6" s="28"/>
      <c r="O6" s="18" t="s">
        <v>6</v>
      </c>
      <c r="P6" s="19">
        <f>IF(F21=0,0,P8/$F$21)</f>
        <v>0.005301141072736362</v>
      </c>
      <c r="Q6" s="20" t="s">
        <v>50</v>
      </c>
      <c r="R6" s="20"/>
      <c r="S6" s="21"/>
    </row>
    <row r="7" spans="2:19" ht="12.75" customHeight="1">
      <c r="B7" s="111"/>
      <c r="C7" s="5" t="s">
        <v>10</v>
      </c>
      <c r="D7" s="7"/>
      <c r="E7" s="7"/>
      <c r="F7" s="73">
        <v>70</v>
      </c>
      <c r="G7" s="14"/>
      <c r="H7" s="7" t="s">
        <v>11</v>
      </c>
      <c r="I7" s="7"/>
      <c r="J7" s="74"/>
      <c r="K7" s="75"/>
      <c r="L7" s="10"/>
      <c r="M7" s="24"/>
      <c r="N7" s="28"/>
      <c r="O7" s="25"/>
      <c r="P7" s="26"/>
      <c r="Q7" s="27"/>
      <c r="R7" s="27"/>
      <c r="S7" s="21"/>
    </row>
    <row r="8" spans="2:19" ht="12.75" customHeight="1">
      <c r="B8" s="111"/>
      <c r="C8" s="5"/>
      <c r="D8" s="7"/>
      <c r="E8" s="7"/>
      <c r="F8" s="14"/>
      <c r="G8" s="14"/>
      <c r="H8" s="7"/>
      <c r="I8" s="7"/>
      <c r="J8" s="74">
        <f>IF(F7=0,"",IF(F11=0,"",F15*F13/F7/F11))</f>
        <v>0.15476190476190477</v>
      </c>
      <c r="K8" s="75" t="s">
        <v>12</v>
      </c>
      <c r="L8" s="10"/>
      <c r="M8" s="24"/>
      <c r="N8" s="28"/>
      <c r="O8" s="18" t="s">
        <v>6</v>
      </c>
      <c r="P8" s="19">
        <f>IF(F17=0,0,F15/((F3*38.2+429)*0.39)/F17)</f>
        <v>0.002968639000732363</v>
      </c>
      <c r="Q8" s="20" t="s">
        <v>51</v>
      </c>
      <c r="R8" s="20"/>
      <c r="S8" s="21"/>
    </row>
    <row r="9" spans="2:57" ht="12.75" customHeight="1" thickBot="1">
      <c r="B9" s="111"/>
      <c r="C9" s="5" t="s">
        <v>26</v>
      </c>
      <c r="D9" s="31"/>
      <c r="E9" s="31"/>
      <c r="F9" s="76">
        <v>1100</v>
      </c>
      <c r="G9" s="77"/>
      <c r="H9" s="31"/>
      <c r="I9" s="31"/>
      <c r="J9" s="15"/>
      <c r="K9" s="78"/>
      <c r="L9" s="10"/>
      <c r="N9" s="34"/>
      <c r="O9" s="35"/>
      <c r="P9" s="36"/>
      <c r="Q9" s="35"/>
      <c r="R9" s="35"/>
      <c r="S9" s="37"/>
      <c r="AM9" s="30"/>
      <c r="AN9" s="30"/>
      <c r="AO9" s="30"/>
      <c r="AP9" s="30"/>
      <c r="AQ9" s="30"/>
      <c r="AU9" s="30"/>
      <c r="AV9" s="30"/>
      <c r="AW9" s="30"/>
      <c r="AY9" s="30"/>
      <c r="BA9" s="30"/>
      <c r="BB9" s="30"/>
      <c r="BD9" s="30"/>
      <c r="BE9" s="30"/>
    </row>
    <row r="10" spans="2:57" ht="12.75" customHeight="1">
      <c r="B10" s="111"/>
      <c r="C10" s="5"/>
      <c r="D10" s="7"/>
      <c r="E10" s="7"/>
      <c r="F10" s="14"/>
      <c r="G10" s="14"/>
      <c r="H10" s="7"/>
      <c r="I10" s="7"/>
      <c r="J10" s="15"/>
      <c r="K10" s="16"/>
      <c r="L10" s="10"/>
      <c r="P10" s="39"/>
      <c r="S10" s="40"/>
      <c r="AM10" s="30"/>
      <c r="AN10" s="30"/>
      <c r="AO10" s="30"/>
      <c r="AP10" s="30"/>
      <c r="AQ10" s="30"/>
      <c r="AU10" s="30"/>
      <c r="AV10" s="30"/>
      <c r="AW10" s="30"/>
      <c r="AY10" s="30"/>
      <c r="BA10" s="30"/>
      <c r="BB10" s="30"/>
      <c r="BD10" s="30"/>
      <c r="BE10" s="30"/>
    </row>
    <row r="11" spans="2:19" ht="18.75" customHeight="1" thickBot="1">
      <c r="B11" s="111"/>
      <c r="C11" s="5" t="s">
        <v>59</v>
      </c>
      <c r="D11" s="31"/>
      <c r="E11" s="31"/>
      <c r="F11" s="73">
        <v>120</v>
      </c>
      <c r="G11" s="14"/>
      <c r="H11" s="32" t="s">
        <v>13</v>
      </c>
      <c r="I11" s="32"/>
      <c r="J11" s="33">
        <f>F7*F11*F9/30000</f>
        <v>308</v>
      </c>
      <c r="K11" s="16" t="s">
        <v>14</v>
      </c>
      <c r="L11" s="10"/>
      <c r="N11" s="1" t="s">
        <v>18</v>
      </c>
      <c r="P11" s="39"/>
      <c r="S11" s="40"/>
    </row>
    <row r="12" spans="2:19" ht="12.75" customHeight="1">
      <c r="B12" s="111"/>
      <c r="C12" s="38"/>
      <c r="D12" s="7"/>
      <c r="E12" s="7"/>
      <c r="F12" s="7"/>
      <c r="G12" s="7"/>
      <c r="H12" s="7"/>
      <c r="I12" s="7"/>
      <c r="J12" s="15"/>
      <c r="K12" s="16"/>
      <c r="L12" s="10"/>
      <c r="N12" s="11"/>
      <c r="O12" s="12"/>
      <c r="P12" s="44"/>
      <c r="Q12" s="12"/>
      <c r="R12" s="12"/>
      <c r="S12" s="13"/>
    </row>
    <row r="13" spans="2:19" ht="12.75" customHeight="1">
      <c r="B13" s="111"/>
      <c r="C13" s="5" t="s">
        <v>15</v>
      </c>
      <c r="D13" s="31"/>
      <c r="E13" s="31"/>
      <c r="F13" s="73">
        <v>130</v>
      </c>
      <c r="G13" s="14"/>
      <c r="H13" s="32" t="s">
        <v>16</v>
      </c>
      <c r="I13" s="32"/>
      <c r="J13" s="33">
        <f>IF(J5=0,"",J11*V25/J5)</f>
        <v>128.37345003646973</v>
      </c>
      <c r="K13" s="79" t="s">
        <v>17</v>
      </c>
      <c r="L13" s="10"/>
      <c r="N13" s="17"/>
      <c r="O13" s="18" t="s">
        <v>6</v>
      </c>
      <c r="P13" s="19">
        <f>IF(F5=0,0,IF(F19=0,0,P17/$F$19))</f>
        <v>0.07421597501830907</v>
      </c>
      <c r="Q13" s="20" t="s">
        <v>49</v>
      </c>
      <c r="R13" s="20"/>
      <c r="S13" s="21"/>
    </row>
    <row r="14" spans="2:19" ht="12.75" customHeight="1">
      <c r="B14" s="111"/>
      <c r="C14" s="38"/>
      <c r="D14" s="7"/>
      <c r="E14" s="7"/>
      <c r="F14" s="7"/>
      <c r="G14" s="7"/>
      <c r="H14" s="7"/>
      <c r="I14" s="7"/>
      <c r="J14" s="15"/>
      <c r="K14" s="16"/>
      <c r="L14" s="10"/>
      <c r="N14" s="17"/>
      <c r="O14" s="25"/>
      <c r="P14" s="26"/>
      <c r="Q14" s="27"/>
      <c r="R14" s="27"/>
      <c r="S14" s="21"/>
    </row>
    <row r="15" spans="2:19" ht="12.75" customHeight="1">
      <c r="B15" s="112"/>
      <c r="C15" s="41" t="s">
        <v>7</v>
      </c>
      <c r="D15" s="80"/>
      <c r="E15" s="80" t="s">
        <v>6</v>
      </c>
      <c r="F15" s="22">
        <v>10</v>
      </c>
      <c r="G15" s="81"/>
      <c r="H15" s="51" t="s">
        <v>8</v>
      </c>
      <c r="I15" s="51"/>
      <c r="J15" s="82">
        <f>F15*F13</f>
        <v>1300</v>
      </c>
      <c r="K15" s="83" t="s">
        <v>9</v>
      </c>
      <c r="L15" s="42"/>
      <c r="N15" s="28"/>
      <c r="O15" s="18" t="s">
        <v>6</v>
      </c>
      <c r="P15" s="19">
        <f>IF(F5=0,0,IF(F21=0,0,P17/$F$21))</f>
        <v>0.010602282145472723</v>
      </c>
      <c r="Q15" s="20" t="s">
        <v>50</v>
      </c>
      <c r="R15" s="20"/>
      <c r="S15" s="21"/>
    </row>
    <row r="16" spans="2:19" ht="12.75" customHeight="1">
      <c r="B16" s="43"/>
      <c r="C16" s="7"/>
      <c r="D16" s="7"/>
      <c r="E16" s="7"/>
      <c r="F16" s="7"/>
      <c r="G16" s="7"/>
      <c r="H16" s="7"/>
      <c r="I16" s="7"/>
      <c r="J16" s="84"/>
      <c r="K16" s="85"/>
      <c r="L16" s="42"/>
      <c r="N16" s="28"/>
      <c r="O16" s="25"/>
      <c r="P16" s="26"/>
      <c r="Q16" s="27"/>
      <c r="R16" s="27"/>
      <c r="S16" s="21"/>
    </row>
    <row r="17" spans="2:19" ht="12.75" customHeight="1">
      <c r="B17" s="114" t="s">
        <v>19</v>
      </c>
      <c r="C17" s="45" t="s">
        <v>20</v>
      </c>
      <c r="D17" s="46"/>
      <c r="E17" s="46"/>
      <c r="F17" s="47">
        <v>0.9</v>
      </c>
      <c r="G17" s="86"/>
      <c r="H17" s="46"/>
      <c r="I17" s="46"/>
      <c r="J17" s="48"/>
      <c r="K17" s="9"/>
      <c r="L17" s="42"/>
      <c r="N17" s="28"/>
      <c r="O17" s="18" t="s">
        <v>6</v>
      </c>
      <c r="P17" s="19">
        <f>IF(F5=0,0,P8/$F$5)</f>
        <v>0.005937278001464726</v>
      </c>
      <c r="Q17" s="20" t="s">
        <v>51</v>
      </c>
      <c r="R17" s="20"/>
      <c r="S17" s="21"/>
    </row>
    <row r="18" spans="2:19" ht="12.75" customHeight="1" thickBot="1">
      <c r="B18" s="115"/>
      <c r="C18" s="5"/>
      <c r="D18" s="7"/>
      <c r="E18" s="7"/>
      <c r="F18" s="14"/>
      <c r="G18" s="14"/>
      <c r="H18" s="7"/>
      <c r="I18" s="7"/>
      <c r="J18" s="49"/>
      <c r="K18" s="16"/>
      <c r="L18" s="10"/>
      <c r="N18" s="34"/>
      <c r="O18" s="35"/>
      <c r="P18" s="36"/>
      <c r="Q18" s="35"/>
      <c r="R18" s="35"/>
      <c r="S18" s="37"/>
    </row>
    <row r="19" spans="2:19" ht="12.75" customHeight="1">
      <c r="B19" s="115"/>
      <c r="C19" s="5" t="s">
        <v>21</v>
      </c>
      <c r="D19" s="7"/>
      <c r="E19" s="7"/>
      <c r="F19" s="50">
        <v>0.08</v>
      </c>
      <c r="G19" s="71"/>
      <c r="H19" s="7"/>
      <c r="I19" s="7"/>
      <c r="J19" s="49"/>
      <c r="K19" s="16"/>
      <c r="L19" s="10"/>
      <c r="P19" s="39"/>
      <c r="S19" s="40"/>
    </row>
    <row r="20" spans="2:19" ht="18.75" customHeight="1" thickBot="1">
      <c r="B20" s="115"/>
      <c r="C20" s="5"/>
      <c r="D20" s="7"/>
      <c r="E20" s="7"/>
      <c r="F20" s="14"/>
      <c r="G20" s="14"/>
      <c r="H20" s="7"/>
      <c r="I20" s="7"/>
      <c r="J20" s="49"/>
      <c r="K20" s="16"/>
      <c r="L20" s="10"/>
      <c r="N20" s="1" t="s">
        <v>25</v>
      </c>
      <c r="P20" s="39"/>
      <c r="S20" s="40"/>
    </row>
    <row r="21" spans="2:19" ht="12.75" customHeight="1">
      <c r="B21" s="116"/>
      <c r="C21" s="41" t="s">
        <v>22</v>
      </c>
      <c r="D21" s="51"/>
      <c r="E21" s="51"/>
      <c r="F21" s="50">
        <v>0.56</v>
      </c>
      <c r="G21" s="87"/>
      <c r="H21" s="51"/>
      <c r="I21" s="51"/>
      <c r="J21" s="52"/>
      <c r="K21" s="53"/>
      <c r="L21" s="10"/>
      <c r="N21" s="11"/>
      <c r="O21" s="12"/>
      <c r="P21" s="44"/>
      <c r="Q21" s="12"/>
      <c r="R21" s="12"/>
      <c r="S21" s="13"/>
    </row>
    <row r="22" spans="2:19" ht="12.75" customHeight="1">
      <c r="B22" s="54"/>
      <c r="C22" s="31"/>
      <c r="D22" s="7"/>
      <c r="E22" s="7"/>
      <c r="F22" s="14"/>
      <c r="G22" s="14"/>
      <c r="H22" s="7"/>
      <c r="I22" s="7"/>
      <c r="J22" s="88"/>
      <c r="K22" s="89"/>
      <c r="L22" s="10"/>
      <c r="N22" s="17"/>
      <c r="O22" s="18" t="s">
        <v>6</v>
      </c>
      <c r="P22" s="19">
        <f>IF(F19=0,0,IF(P26="",0,P26/$F$19))</f>
        <v>0.15984979234712723</v>
      </c>
      <c r="Q22" s="20" t="s">
        <v>49</v>
      </c>
      <c r="R22" s="20"/>
      <c r="S22" s="21"/>
    </row>
    <row r="23" spans="2:19" ht="12.75" customHeight="1">
      <c r="B23" s="114" t="s">
        <v>27</v>
      </c>
      <c r="C23" s="45" t="s">
        <v>28</v>
      </c>
      <c r="D23" s="46"/>
      <c r="E23" s="46"/>
      <c r="F23" s="55">
        <v>75</v>
      </c>
      <c r="G23" s="90"/>
      <c r="H23" s="46" t="s">
        <v>29</v>
      </c>
      <c r="I23" s="46"/>
      <c r="J23" s="48"/>
      <c r="K23" s="9"/>
      <c r="L23" s="10"/>
      <c r="N23" s="17"/>
      <c r="O23" s="25"/>
      <c r="P23" s="26"/>
      <c r="Q23" s="27"/>
      <c r="R23" s="27"/>
      <c r="S23" s="21"/>
    </row>
    <row r="24" spans="2:19" ht="12.75" customHeight="1">
      <c r="B24" s="115"/>
      <c r="C24" s="5"/>
      <c r="D24" s="7"/>
      <c r="E24" s="7"/>
      <c r="F24" s="14"/>
      <c r="G24" s="14"/>
      <c r="H24" s="7"/>
      <c r="I24" s="7"/>
      <c r="J24" s="49"/>
      <c r="K24" s="16"/>
      <c r="L24" s="10"/>
      <c r="N24" s="28"/>
      <c r="O24" s="18" t="s">
        <v>6</v>
      </c>
      <c r="P24" s="19">
        <f>IF(F21=0,0,IF(P26="",0,P26/$F$21))</f>
        <v>0.022835684621018176</v>
      </c>
      <c r="Q24" s="20" t="s">
        <v>50</v>
      </c>
      <c r="R24" s="20"/>
      <c r="S24" s="21"/>
    </row>
    <row r="25" spans="2:23" ht="12.75" customHeight="1">
      <c r="B25" s="115"/>
      <c r="C25" s="5" t="s">
        <v>31</v>
      </c>
      <c r="D25" s="91"/>
      <c r="E25" s="6" t="s">
        <v>6</v>
      </c>
      <c r="F25" s="56">
        <v>5</v>
      </c>
      <c r="G25" s="92"/>
      <c r="H25" s="7" t="s">
        <v>32</v>
      </c>
      <c r="I25" s="7"/>
      <c r="J25" s="23">
        <f>F23*F25</f>
        <v>375</v>
      </c>
      <c r="K25" s="16" t="s">
        <v>30</v>
      </c>
      <c r="L25" s="10"/>
      <c r="N25" s="28"/>
      <c r="O25" s="25"/>
      <c r="P25" s="26"/>
      <c r="Q25" s="27"/>
      <c r="R25" s="27"/>
      <c r="S25" s="21"/>
      <c r="V25" s="2">
        <v>702</v>
      </c>
      <c r="W25" s="2" t="s">
        <v>34</v>
      </c>
    </row>
    <row r="26" spans="2:19" ht="12.75" customHeight="1">
      <c r="B26" s="115"/>
      <c r="C26" s="5"/>
      <c r="D26" s="7"/>
      <c r="E26" s="7"/>
      <c r="F26" s="14"/>
      <c r="G26" s="14"/>
      <c r="H26" s="7"/>
      <c r="I26" s="7"/>
      <c r="J26" s="74">
        <f>IF(F27=0,0,IF(F7=0,"",J27/F7))</f>
        <v>21.428571428571427</v>
      </c>
      <c r="K26" s="75" t="s">
        <v>33</v>
      </c>
      <c r="L26" s="10"/>
      <c r="N26" s="28"/>
      <c r="O26" s="18" t="s">
        <v>6</v>
      </c>
      <c r="P26" s="19">
        <f>IF(F13=0,0,IF(F5=0,0,IF(F11=0,0,IF(F27=0,P17,IF(F9=0,0,J27/(J5*F13)+P17)))))</f>
        <v>0.01278798338777018</v>
      </c>
      <c r="Q26" s="20" t="s">
        <v>51</v>
      </c>
      <c r="R26" s="20"/>
      <c r="S26" s="21"/>
    </row>
    <row r="27" spans="2:19" ht="12.75" customHeight="1" thickBot="1">
      <c r="B27" s="116"/>
      <c r="C27" s="41" t="s">
        <v>35</v>
      </c>
      <c r="D27" s="51"/>
      <c r="E27" s="51"/>
      <c r="F27" s="22">
        <v>35</v>
      </c>
      <c r="G27" s="81"/>
      <c r="H27" s="51"/>
      <c r="I27" s="51"/>
      <c r="J27" s="93">
        <f>IF(F27=0,0,ROUNDUP(F7/F27,0)*J25*2)</f>
        <v>1500</v>
      </c>
      <c r="K27" s="83" t="s">
        <v>36</v>
      </c>
      <c r="L27" s="10"/>
      <c r="N27" s="34"/>
      <c r="O27" s="35"/>
      <c r="P27" s="36"/>
      <c r="Q27" s="35"/>
      <c r="R27" s="35"/>
      <c r="S27" s="37"/>
    </row>
    <row r="28" spans="2:19" ht="12.75" customHeight="1">
      <c r="B28" s="54"/>
      <c r="C28" s="31"/>
      <c r="D28" s="7"/>
      <c r="E28" s="7"/>
      <c r="F28" s="14"/>
      <c r="G28" s="14"/>
      <c r="H28" s="7"/>
      <c r="I28" s="7"/>
      <c r="J28" s="94"/>
      <c r="K28" s="95"/>
      <c r="L28" s="10"/>
      <c r="S28" s="40"/>
    </row>
    <row r="29" spans="2:19" ht="18.75" customHeight="1" thickBot="1">
      <c r="B29" s="114" t="s">
        <v>37</v>
      </c>
      <c r="C29" s="45" t="s">
        <v>38</v>
      </c>
      <c r="D29" s="46"/>
      <c r="E29" s="46"/>
      <c r="F29" s="55">
        <v>60</v>
      </c>
      <c r="G29" s="90"/>
      <c r="H29" s="46" t="s">
        <v>29</v>
      </c>
      <c r="I29" s="46"/>
      <c r="J29" s="48"/>
      <c r="K29" s="9"/>
      <c r="L29" s="10"/>
      <c r="N29" s="1" t="s">
        <v>39</v>
      </c>
      <c r="P29" s="39"/>
      <c r="S29" s="40"/>
    </row>
    <row r="30" spans="2:19" ht="12.75" customHeight="1">
      <c r="B30" s="115"/>
      <c r="C30" s="5"/>
      <c r="D30" s="7"/>
      <c r="E30" s="7"/>
      <c r="F30" s="14"/>
      <c r="G30" s="14"/>
      <c r="H30" s="7"/>
      <c r="I30" s="7"/>
      <c r="J30" s="49"/>
      <c r="K30" s="16"/>
      <c r="L30" s="10"/>
      <c r="N30" s="11"/>
      <c r="O30" s="12"/>
      <c r="P30" s="44"/>
      <c r="Q30" s="12"/>
      <c r="R30" s="12"/>
      <c r="S30" s="13"/>
    </row>
    <row r="31" spans="2:19" ht="12.75" customHeight="1">
      <c r="B31" s="115"/>
      <c r="C31" s="5" t="s">
        <v>40</v>
      </c>
      <c r="D31" s="91"/>
      <c r="E31" s="6" t="s">
        <v>6</v>
      </c>
      <c r="F31" s="56">
        <v>0.45</v>
      </c>
      <c r="G31" s="92"/>
      <c r="H31" s="7" t="s">
        <v>32</v>
      </c>
      <c r="I31" s="7"/>
      <c r="J31" s="74">
        <f>IF(F7=0,0,J32/F7)</f>
        <v>6</v>
      </c>
      <c r="K31" s="75" t="s">
        <v>33</v>
      </c>
      <c r="L31" s="10"/>
      <c r="N31" s="17"/>
      <c r="O31" s="18" t="s">
        <v>6</v>
      </c>
      <c r="P31" s="19">
        <f>IF(F19=0,0,IF(P35="",0,P35/$F$19))</f>
        <v>0.1841310666284015</v>
      </c>
      <c r="Q31" s="20" t="s">
        <v>49</v>
      </c>
      <c r="R31" s="20"/>
      <c r="S31" s="21"/>
    </row>
    <row r="32" spans="2:19" ht="12.75" customHeight="1">
      <c r="B32" s="115"/>
      <c r="C32" s="5"/>
      <c r="D32" s="7"/>
      <c r="E32" s="7"/>
      <c r="F32" s="14"/>
      <c r="G32" s="14"/>
      <c r="H32" s="7"/>
      <c r="I32" s="7"/>
      <c r="J32" s="74">
        <f>J33*F35</f>
        <v>420</v>
      </c>
      <c r="K32" s="75" t="s">
        <v>42</v>
      </c>
      <c r="L32" s="10"/>
      <c r="N32" s="17"/>
      <c r="O32" s="25"/>
      <c r="P32" s="26"/>
      <c r="Q32" s="27"/>
      <c r="R32" s="27"/>
      <c r="S32" s="21"/>
    </row>
    <row r="33" spans="2:19" ht="12.75" customHeight="1">
      <c r="B33" s="115"/>
      <c r="C33" s="5" t="s">
        <v>41</v>
      </c>
      <c r="D33" s="7"/>
      <c r="E33" s="7"/>
      <c r="F33" s="22">
        <v>30</v>
      </c>
      <c r="G33" s="14"/>
      <c r="H33" s="7"/>
      <c r="I33" s="7"/>
      <c r="J33" s="29">
        <f>2*F31*F29+F33</f>
        <v>84</v>
      </c>
      <c r="K33" s="16" t="s">
        <v>30</v>
      </c>
      <c r="L33" s="10"/>
      <c r="N33" s="28"/>
      <c r="O33" s="18" t="s">
        <v>6</v>
      </c>
      <c r="P33" s="19">
        <f>IF(F21=0,0,IF(P35="",0,P35/$F$21))</f>
        <v>0.026304438089771644</v>
      </c>
      <c r="Q33" s="20" t="s">
        <v>50</v>
      </c>
      <c r="R33" s="20"/>
      <c r="S33" s="21"/>
    </row>
    <row r="34" spans="2:19" ht="12.75" customHeight="1">
      <c r="B34" s="115"/>
      <c r="C34" s="5"/>
      <c r="D34" s="7"/>
      <c r="E34" s="7"/>
      <c r="F34" s="14"/>
      <c r="G34" s="14"/>
      <c r="H34" s="7"/>
      <c r="I34" s="7"/>
      <c r="J34" s="49"/>
      <c r="K34" s="16"/>
      <c r="L34" s="10"/>
      <c r="N34" s="28"/>
      <c r="O34" s="25"/>
      <c r="P34" s="26"/>
      <c r="Q34" s="27"/>
      <c r="R34" s="27"/>
      <c r="S34" s="21"/>
    </row>
    <row r="35" spans="2:23" ht="12.75" customHeight="1">
      <c r="B35" s="116"/>
      <c r="C35" s="41" t="s">
        <v>43</v>
      </c>
      <c r="D35" s="51"/>
      <c r="E35" s="51"/>
      <c r="F35" s="22">
        <v>5</v>
      </c>
      <c r="G35" s="81"/>
      <c r="H35" s="51"/>
      <c r="I35" s="51"/>
      <c r="J35" s="57"/>
      <c r="K35" s="53"/>
      <c r="L35" s="10"/>
      <c r="N35" s="28"/>
      <c r="O35" s="18" t="s">
        <v>6</v>
      </c>
      <c r="P35" s="19">
        <f>IF(F13=0,0,IF(F5=0,0,IF(F11=0,0,IF(F7=0,0,IF(F9=0,"",V35/F9*1000*30/F11/V25+P26)))))</f>
        <v>0.014730485330272122</v>
      </c>
      <c r="Q35" s="20" t="s">
        <v>51</v>
      </c>
      <c r="R35" s="20"/>
      <c r="S35" s="21"/>
      <c r="V35" s="2">
        <f>IF(F7=0,0,(((F29*2*F31)+F33)*F35)/F7)</f>
        <v>6</v>
      </c>
      <c r="W35" s="2" t="s">
        <v>44</v>
      </c>
    </row>
    <row r="36" spans="2:19" ht="12.75" customHeight="1" thickBot="1">
      <c r="B36" s="58"/>
      <c r="C36" s="59"/>
      <c r="D36" s="60"/>
      <c r="E36" s="60"/>
      <c r="F36" s="61"/>
      <c r="G36" s="61"/>
      <c r="H36" s="60"/>
      <c r="I36" s="60"/>
      <c r="J36" s="60"/>
      <c r="K36" s="60"/>
      <c r="L36" s="62"/>
      <c r="N36" s="34"/>
      <c r="O36" s="35"/>
      <c r="P36" s="36"/>
      <c r="Q36" s="35"/>
      <c r="R36" s="35"/>
      <c r="S36" s="37"/>
    </row>
    <row r="37" ht="12.75" customHeight="1"/>
    <row r="38" ht="18.75" customHeight="1" thickBot="1">
      <c r="B38" s="1" t="s">
        <v>45</v>
      </c>
    </row>
    <row r="39" spans="2:12" ht="12.7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2:12" ht="12.75" customHeight="1">
      <c r="B40" s="28"/>
      <c r="C40" s="27"/>
      <c r="D40" s="96" t="s">
        <v>53</v>
      </c>
      <c r="E40" s="97" t="s">
        <v>52</v>
      </c>
      <c r="F40" s="98" t="s">
        <v>54</v>
      </c>
      <c r="G40" s="97" t="s">
        <v>55</v>
      </c>
      <c r="H40" s="98" t="s">
        <v>56</v>
      </c>
      <c r="I40" s="97" t="s">
        <v>55</v>
      </c>
      <c r="J40" s="98" t="s">
        <v>57</v>
      </c>
      <c r="K40" s="27"/>
      <c r="L40" s="21"/>
    </row>
    <row r="41" spans="2:12" ht="12.75" customHeight="1"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1"/>
    </row>
    <row r="42" spans="2:12" ht="12.75" customHeight="1">
      <c r="B42" s="28"/>
      <c r="C42" s="63" t="s">
        <v>46</v>
      </c>
      <c r="D42" s="64">
        <f>J15+J27+J32</f>
        <v>3220</v>
      </c>
      <c r="E42" s="99" t="s">
        <v>52</v>
      </c>
      <c r="F42" s="100">
        <f>J15</f>
        <v>1300</v>
      </c>
      <c r="G42" s="101" t="s">
        <v>55</v>
      </c>
      <c r="H42" s="102">
        <f>J27</f>
        <v>1500</v>
      </c>
      <c r="I42" s="99" t="s">
        <v>55</v>
      </c>
      <c r="J42" s="102">
        <f>J32</f>
        <v>420</v>
      </c>
      <c r="K42" s="27"/>
      <c r="L42" s="21"/>
    </row>
    <row r="43" spans="2:12" ht="12.75" customHeight="1">
      <c r="B43" s="28"/>
      <c r="C43" s="63"/>
      <c r="D43" s="64"/>
      <c r="E43" s="102"/>
      <c r="F43" s="103"/>
      <c r="G43" s="103"/>
      <c r="H43" s="103"/>
      <c r="I43" s="103"/>
      <c r="J43" s="103"/>
      <c r="K43" s="27"/>
      <c r="L43" s="21"/>
    </row>
    <row r="44" spans="2:12" ht="12.75" customHeight="1">
      <c r="B44" s="28"/>
      <c r="C44" s="63" t="s">
        <v>47</v>
      </c>
      <c r="D44" s="65">
        <f>IF(F7=0,0,D42/F7)</f>
        <v>46</v>
      </c>
      <c r="E44" s="99" t="s">
        <v>52</v>
      </c>
      <c r="F44" s="104">
        <f>IF(F7=0,0,F42/F7)</f>
        <v>18.571428571428573</v>
      </c>
      <c r="G44" s="105" t="s">
        <v>55</v>
      </c>
      <c r="H44" s="106">
        <f>J26</f>
        <v>21.428571428571427</v>
      </c>
      <c r="I44" s="107" t="s">
        <v>55</v>
      </c>
      <c r="J44" s="106">
        <f>J31</f>
        <v>6</v>
      </c>
      <c r="K44" s="27"/>
      <c r="L44" s="21"/>
    </row>
    <row r="45" spans="2:12" ht="12.75" customHeight="1">
      <c r="B45" s="28"/>
      <c r="C45" s="27"/>
      <c r="D45" s="27"/>
      <c r="E45" s="103"/>
      <c r="F45" s="103"/>
      <c r="G45" s="103"/>
      <c r="H45" s="103"/>
      <c r="I45" s="103"/>
      <c r="J45" s="103"/>
      <c r="K45" s="27"/>
      <c r="L45" s="21"/>
    </row>
    <row r="46" spans="2:12" ht="12.75" customHeight="1">
      <c r="B46" s="28"/>
      <c r="C46" s="63" t="s">
        <v>48</v>
      </c>
      <c r="D46" s="65">
        <f>IF(F11=0,0,D44/F11)</f>
        <v>0.38333333333333336</v>
      </c>
      <c r="E46" s="99" t="s">
        <v>52</v>
      </c>
      <c r="F46" s="104">
        <f>IF($F$11=0,0,F44/$F$11)</f>
        <v>0.15476190476190477</v>
      </c>
      <c r="G46" s="101" t="s">
        <v>55</v>
      </c>
      <c r="H46" s="104">
        <f>IF($F$11=0,0,H44/$F$11)</f>
        <v>0.17857142857142855</v>
      </c>
      <c r="I46" s="99" t="s">
        <v>55</v>
      </c>
      <c r="J46" s="104">
        <f>IF($F$11=0,0,J44/$F$11)</f>
        <v>0.05</v>
      </c>
      <c r="K46" s="27"/>
      <c r="L46" s="21"/>
    </row>
    <row r="47" spans="2:12" ht="12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7"/>
    </row>
    <row r="48" ht="12.75" customHeight="1"/>
    <row r="49" ht="12.75" customHeight="1"/>
  </sheetData>
  <sheetProtection/>
  <mergeCells count="5">
    <mergeCell ref="B3:B15"/>
    <mergeCell ref="J2:K2"/>
    <mergeCell ref="B29:B35"/>
    <mergeCell ref="B23:B27"/>
    <mergeCell ref="B17:B21"/>
  </mergeCells>
  <dataValidations count="4">
    <dataValidation type="decimal" operator="greaterThanOrEqual" allowBlank="1" showInputMessage="1" showErrorMessage="1" errorTitle="Restricted Data Entry" error="Only numbers greater than or equal to zero can be entered into this cell." sqref="F35:G35 F3:G3 F5:G5 F7:G7 F27:G27 F25:G25 F23:G23 F33:G33 F31:G31 F29:G29">
      <formula1>0</formula1>
    </dataValidation>
    <dataValidation type="decimal" operator="greaterThanOrEqual" allowBlank="1" showInputMessage="1" showErrorMessage="1" sqref="F36:G36 F22:G22 F10:G10 F8:G8 F4:G4 F6:G6 F18:G18 F28:G28 F24:G24 F26:G26 F34:G34 F30:G30 F32:G32">
      <formula1>0</formula1>
    </dataValidation>
    <dataValidation type="decimal" operator="greaterThan" allowBlank="1" showInputMessage="1" showErrorMessage="1" errorTitle="Restricted Data Entry" error="Only numbers greater than zero can be entered into this cell." sqref="F15:G15 F17:G17 F19:G19 F21:G21">
      <formula1>0</formula1>
    </dataValidation>
    <dataValidation type="decimal" operator="greaterThan" allowBlank="1" showInputMessage="1" showErrorMessage="1" sqref="F20:G20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Wilson</dc:creator>
  <cp:keywords/>
  <dc:description/>
  <cp:lastModifiedBy>Roger Wilson</cp:lastModifiedBy>
  <dcterms:created xsi:type="dcterms:W3CDTF">2007-11-01T16:53:11Z</dcterms:created>
  <dcterms:modified xsi:type="dcterms:W3CDTF">2007-11-01T21:37:28Z</dcterms:modified>
  <cp:category/>
  <cp:version/>
  <cp:contentType/>
  <cp:contentStatus/>
</cp:coreProperties>
</file>